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e\Downloads\"/>
    </mc:Choice>
  </mc:AlternateContent>
  <xr:revisionPtr revIDLastSave="0" documentId="13_ncr:1_{17043B04-D862-403F-AF71-995FA1AA3051}" xr6:coauthVersionLast="45" xr6:coauthVersionMax="45" xr10:uidLastSave="{00000000-0000-0000-0000-000000000000}"/>
  <workbookProtection workbookAlgorithmName="SHA-512" workbookHashValue="dV6sAsNkqFPKhRznS6quX+ORGuU4eE4fsw4dt+e+IwAUcDyIszykN22OGsGWZrSqCu7HF0fjOAcrdYQ2Vhu9aA==" workbookSaltValue="QUR5PkeH8mYET86Npvb27w==" workbookSpinCount="100000" lockStructure="1"/>
  <bookViews>
    <workbookView xWindow="-120" yWindow="-120" windowWidth="20730" windowHeight="11160" activeTab="1" xr2:uid="{FB527A15-BDBE-4E8F-95CE-0018B1517612}"/>
  </bookViews>
  <sheets>
    <sheet name="Tabella" sheetId="1" r:id="rId1"/>
    <sheet name="Libero Professionista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2" l="1"/>
  <c r="G5" i="2"/>
  <c r="G7" i="2"/>
  <c r="G8" i="2"/>
  <c r="G10" i="2"/>
  <c r="G17" i="2"/>
  <c r="E21" i="2"/>
  <c r="C22" i="2"/>
  <c r="D22" i="2"/>
  <c r="D24" i="2"/>
  <c r="E22" i="2"/>
  <c r="E24" i="2"/>
  <c r="F22" i="2"/>
  <c r="F24" i="2"/>
  <c r="G22" i="2"/>
  <c r="G24" i="2"/>
  <c r="D25" i="2"/>
  <c r="E25" i="2"/>
  <c r="F25" i="2"/>
  <c r="G25" i="2"/>
  <c r="C24" i="2"/>
  <c r="C25" i="2"/>
  <c r="N24" i="2"/>
  <c r="N17" i="2"/>
  <c r="O24" i="2"/>
  <c r="O17" i="2"/>
  <c r="P24" i="2"/>
  <c r="P15" i="2"/>
  <c r="Q24" i="2"/>
  <c r="Q15" i="2"/>
  <c r="M24" i="2"/>
  <c r="N5" i="2"/>
  <c r="O5" i="2"/>
  <c r="P10" i="2"/>
  <c r="P5" i="2"/>
  <c r="Q10" i="2"/>
  <c r="Q5" i="2"/>
  <c r="R10" i="2"/>
  <c r="M5" i="2"/>
  <c r="B7" i="2"/>
  <c r="Q7" i="2"/>
  <c r="O10" i="2"/>
  <c r="O11" i="2"/>
  <c r="P9" i="2"/>
  <c r="O7" i="2"/>
  <c r="M16" i="2"/>
  <c r="M15" i="2"/>
  <c r="N10" i="2"/>
  <c r="N11" i="2"/>
  <c r="N7" i="2"/>
  <c r="P16" i="2"/>
  <c r="N15" i="2"/>
  <c r="N16" i="2"/>
  <c r="M17" i="2"/>
  <c r="P17" i="2"/>
  <c r="P7" i="2"/>
  <c r="O16" i="2"/>
  <c r="O15" i="2"/>
  <c r="R11" i="2"/>
  <c r="Q17" i="2"/>
  <c r="R7" i="2"/>
  <c r="Q16" i="2"/>
  <c r="Q11" i="2"/>
  <c r="R9" i="2"/>
  <c r="P11" i="2"/>
  <c r="Q9" i="2"/>
  <c r="R12" i="2"/>
  <c r="Q12" i="2"/>
  <c r="M23" i="2"/>
  <c r="M25" i="2"/>
  <c r="N12" i="2"/>
  <c r="P12" i="2"/>
  <c r="P23" i="2"/>
  <c r="P25" i="2"/>
  <c r="O9" i="2"/>
  <c r="Q23" i="2"/>
  <c r="Q25" i="2"/>
  <c r="O12" i="2"/>
  <c r="O23" i="2"/>
  <c r="O25" i="2"/>
  <c r="N23" i="2"/>
  <c r="N25" i="2"/>
</calcChain>
</file>

<file path=xl/sharedStrings.xml><?xml version="1.0" encoding="utf-8"?>
<sst xmlns="http://schemas.openxmlformats.org/spreadsheetml/2006/main" count="92" uniqueCount="72">
  <si>
    <t>Prezzo</t>
  </si>
  <si>
    <t>https://blog.fiscozen.it/regime-forfettario-calcolo-contributi-inps/</t>
  </si>
  <si>
    <t>Imponibile</t>
  </si>
  <si>
    <t>INPS già anticipata</t>
  </si>
  <si>
    <t>INPS da anticipare</t>
  </si>
  <si>
    <t>Tipo</t>
  </si>
  <si>
    <t>Commerciante</t>
  </si>
  <si>
    <t>Artigiano</t>
  </si>
  <si>
    <t>Coeficiente di Redditività</t>
  </si>
  <si>
    <t>Libero Professionista (senza cassa)</t>
  </si>
  <si>
    <t>https://www.partitaiva24.it/i-coefficienti-di-redditivita-nel-regime-forfettario/</t>
  </si>
  <si>
    <t>Altro</t>
  </si>
  <si>
    <t>Ambulante (non alimenti o bevande)</t>
  </si>
  <si>
    <t>Costruzioni / Immobiliare</t>
  </si>
  <si>
    <t>Intermeriario (B2B?)</t>
  </si>
  <si>
    <t>Risorse Utili:</t>
  </si>
  <si>
    <t>INPS da versare</t>
  </si>
  <si>
    <t>INPS</t>
  </si>
  <si>
    <t>Riduzione INPS?</t>
  </si>
  <si>
    <t>del?</t>
  </si>
  <si>
    <t>no</t>
  </si>
  <si>
    <t>non lo so</t>
  </si>
  <si>
    <t>PayPal</t>
  </si>
  <si>
    <t>Produzione</t>
  </si>
  <si>
    <t>Marketing</t>
  </si>
  <si>
    <t>Commissioni</t>
  </si>
  <si>
    <t>Guadagno Stimato</t>
  </si>
  <si>
    <t>Transazione</t>
  </si>
  <si>
    <t>Profitto Stimato</t>
  </si>
  <si>
    <t>Altri Costi</t>
  </si>
  <si>
    <t>Commercialista</t>
  </si>
  <si>
    <t>https://www.regime-forfettario.it/</t>
  </si>
  <si>
    <t>Vendite in Regime Forfettario</t>
  </si>
  <si>
    <t>https://flextax.it/regime-forfettario-contributi-deducibili/</t>
  </si>
  <si>
    <t>INPS Fisso</t>
  </si>
  <si>
    <t>Anno 1</t>
  </si>
  <si>
    <t>Anno 3</t>
  </si>
  <si>
    <t>I. Sostitutiva</t>
  </si>
  <si>
    <t>Attività:</t>
  </si>
  <si>
    <t>Anno 2</t>
  </si>
  <si>
    <t>Anno 4</t>
  </si>
  <si>
    <t>Anno 5</t>
  </si>
  <si>
    <t>Fatturato</t>
  </si>
  <si>
    <t>INPS Totale</t>
  </si>
  <si>
    <t>Imposta Sostitutiva</t>
  </si>
  <si>
    <t>Affitto + Utenze</t>
  </si>
  <si>
    <t>Anno 6</t>
  </si>
  <si>
    <t>n.a.</t>
  </si>
  <si>
    <t>Mensile Netto (Stima)</t>
  </si>
  <si>
    <t>Quantità (Esempio)</t>
  </si>
  <si>
    <t>Coefficiente di Redditività</t>
  </si>
  <si>
    <t>Fatturato Annuo Massimo:</t>
  </si>
  <si>
    <t>Minimale</t>
  </si>
  <si>
    <t>INPS % under 21</t>
  </si>
  <si>
    <t>INPS % over 21</t>
  </si>
  <si>
    <t>I.S. Primi 5 anni</t>
  </si>
  <si>
    <t>I.S. (dopo 5 anni)</t>
  </si>
  <si>
    <t>Data</t>
  </si>
  <si>
    <t>Più di 5 anni</t>
  </si>
  <si>
    <t>Guaragno Orario</t>
  </si>
  <si>
    <t>1 anno</t>
  </si>
  <si>
    <t>2 anno</t>
  </si>
  <si>
    <t>3 anno</t>
  </si>
  <si>
    <t>5 anno</t>
  </si>
  <si>
    <t>4 anno</t>
  </si>
  <si>
    <t>Tempo impegato per fatturare il totale annuale:</t>
  </si>
  <si>
    <t>Tempo settimanale in ore:</t>
  </si>
  <si>
    <t>Tempo giornaliero (6 gg di lavoro) in ore</t>
  </si>
  <si>
    <t>Tempo impegato effettivo di lavoro per la fattura scritta sopra:</t>
  </si>
  <si>
    <t>www.danielesurdo.com</t>
  </si>
  <si>
    <t>1 tabella</t>
  </si>
  <si>
    <t>2 tabella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</si>
</sst>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  <numFmt numFmtId="166" formatCode="0.0"/>
    <numFmt numFmtId="167" formatCode="_-&quot;€&quot;\ * #,##0.0_-;\-&quot;€&quot;\ * #,##0.0_-;_-&quot;€&quot;\ * &quot;-&quot;?_-;_-@_-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1"/>
    <xf numFmtId="0" fontId="0" fillId="2" borderId="0" xfId="0" applyFill="1"/>
    <xf numFmtId="9" fontId="0" fillId="0" borderId="0" xfId="0" applyNumberFormat="1" applyBorder="1"/>
    <xf numFmtId="10" fontId="0" fillId="0" borderId="0" xfId="3" applyNumberFormat="1" applyFont="1"/>
    <xf numFmtId="9" fontId="0" fillId="2" borderId="0" xfId="0" applyNumberFormat="1" applyFill="1"/>
    <xf numFmtId="0" fontId="0" fillId="2" borderId="0" xfId="0" applyFill="1" applyAlignment="1">
      <alignment horizontal="right"/>
    </xf>
    <xf numFmtId="0" fontId="0" fillId="0" borderId="5" xfId="0" applyBorder="1"/>
    <xf numFmtId="0" fontId="0" fillId="0" borderId="0" xfId="0" applyBorder="1"/>
    <xf numFmtId="164" fontId="0" fillId="0" borderId="6" xfId="2" applyFont="1" applyBorder="1"/>
    <xf numFmtId="0" fontId="0" fillId="0" borderId="6" xfId="0" applyBorder="1"/>
    <xf numFmtId="10" fontId="0" fillId="0" borderId="5" xfId="0" applyNumberFormat="1" applyBorder="1"/>
    <xf numFmtId="164" fontId="4" fillId="5" borderId="9" xfId="0" applyNumberFormat="1" applyFont="1" applyFill="1" applyBorder="1"/>
    <xf numFmtId="0" fontId="4" fillId="5" borderId="7" xfId="0" applyFont="1" applyFill="1" applyBorder="1"/>
    <xf numFmtId="9" fontId="0" fillId="0" borderId="0" xfId="0" applyNumberFormat="1"/>
    <xf numFmtId="9" fontId="0" fillId="0" borderId="0" xfId="3" applyFont="1"/>
    <xf numFmtId="165" fontId="0" fillId="0" borderId="0" xfId="2" applyNumberFormat="1" applyFont="1"/>
    <xf numFmtId="0" fontId="6" fillId="0" borderId="0" xfId="0" applyFont="1"/>
    <xf numFmtId="0" fontId="4" fillId="5" borderId="2" xfId="0" applyFont="1" applyFill="1" applyBorder="1"/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65" fontId="0" fillId="0" borderId="0" xfId="2" applyNumberFormat="1" applyFont="1" applyBorder="1"/>
    <xf numFmtId="165" fontId="0" fillId="0" borderId="6" xfId="2" applyNumberFormat="1" applyFont="1" applyBorder="1"/>
    <xf numFmtId="165" fontId="0" fillId="0" borderId="0" xfId="2" applyNumberFormat="1" applyFont="1" applyBorder="1" applyAlignment="1">
      <alignment horizontal="center" vertical="center"/>
    </xf>
    <xf numFmtId="165" fontId="4" fillId="5" borderId="8" xfId="2" applyNumberFormat="1" applyFont="1" applyFill="1" applyBorder="1"/>
    <xf numFmtId="165" fontId="4" fillId="5" borderId="9" xfId="2" applyNumberFormat="1" applyFont="1" applyFill="1" applyBorder="1"/>
    <xf numFmtId="0" fontId="3" fillId="0" borderId="5" xfId="0" applyFont="1" applyBorder="1"/>
    <xf numFmtId="165" fontId="3" fillId="0" borderId="0" xfId="2" applyNumberFormat="1" applyFont="1" applyBorder="1" applyAlignment="1">
      <alignment horizontal="center" vertical="center"/>
    </xf>
    <xf numFmtId="165" fontId="3" fillId="0" borderId="0" xfId="2" applyNumberFormat="1" applyFont="1" applyBorder="1"/>
    <xf numFmtId="165" fontId="3" fillId="0" borderId="6" xfId="2" applyNumberFormat="1" applyFont="1" applyBorder="1"/>
    <xf numFmtId="0" fontId="6" fillId="0" borderId="0" xfId="0" applyFont="1" applyFill="1" applyBorder="1"/>
    <xf numFmtId="165" fontId="6" fillId="0" borderId="0" xfId="0" applyNumberFormat="1" applyFont="1"/>
    <xf numFmtId="0" fontId="0" fillId="0" borderId="0" xfId="0" applyFill="1" applyBorder="1"/>
    <xf numFmtId="164" fontId="0" fillId="0" borderId="0" xfId="2" applyFont="1" applyBorder="1" applyAlignment="1">
      <alignment horizontal="center" vertical="center"/>
    </xf>
    <xf numFmtId="164" fontId="0" fillId="3" borderId="0" xfId="2" applyFont="1" applyFill="1" applyBorder="1" applyAlignment="1">
      <alignment horizontal="center" vertical="center"/>
    </xf>
    <xf numFmtId="165" fontId="0" fillId="3" borderId="0" xfId="2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0" xfId="2" applyNumberFormat="1" applyFont="1" applyBorder="1" applyAlignment="1">
      <alignment horizontal="center" vertical="center"/>
    </xf>
    <xf numFmtId="9" fontId="0" fillId="0" borderId="0" xfId="0" applyNumberFormat="1" applyFill="1" applyBorder="1"/>
    <xf numFmtId="0" fontId="0" fillId="4" borderId="0" xfId="0" applyFill="1" applyBorder="1"/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right"/>
    </xf>
    <xf numFmtId="0" fontId="8" fillId="0" borderId="11" xfId="0" applyFont="1" applyBorder="1"/>
    <xf numFmtId="0" fontId="8" fillId="0" borderId="12" xfId="0" applyFont="1" applyBorder="1"/>
    <xf numFmtId="166" fontId="0" fillId="0" borderId="12" xfId="0" applyNumberFormat="1" applyBorder="1"/>
    <xf numFmtId="0" fontId="0" fillId="0" borderId="12" xfId="0" applyBorder="1"/>
    <xf numFmtId="0" fontId="8" fillId="0" borderId="2" xfId="1" applyFont="1" applyBorder="1"/>
    <xf numFmtId="0" fontId="8" fillId="0" borderId="3" xfId="0" applyFont="1" applyBorder="1"/>
    <xf numFmtId="1" fontId="0" fillId="0" borderId="3" xfId="0" applyNumberFormat="1" applyBorder="1"/>
    <xf numFmtId="0" fontId="0" fillId="0" borderId="3" xfId="0" applyBorder="1"/>
    <xf numFmtId="44" fontId="0" fillId="0" borderId="14" xfId="0" applyNumberFormat="1" applyBorder="1"/>
    <xf numFmtId="1" fontId="0" fillId="0" borderId="17" xfId="0" applyNumberFormat="1" applyBorder="1"/>
    <xf numFmtId="167" fontId="0" fillId="0" borderId="18" xfId="0" applyNumberFormat="1" applyBorder="1"/>
    <xf numFmtId="166" fontId="0" fillId="0" borderId="1" xfId="0" applyNumberFormat="1" applyBorder="1"/>
    <xf numFmtId="166" fontId="0" fillId="0" borderId="10" xfId="0" applyNumberFormat="1" applyBorder="1"/>
    <xf numFmtId="0" fontId="0" fillId="0" borderId="18" xfId="0" applyBorder="1"/>
    <xf numFmtId="0" fontId="6" fillId="4" borderId="7" xfId="0" applyFont="1" applyFill="1" applyBorder="1"/>
    <xf numFmtId="1" fontId="6" fillId="4" borderId="8" xfId="2" applyNumberFormat="1" applyFont="1" applyFill="1" applyBorder="1"/>
    <xf numFmtId="0" fontId="6" fillId="4" borderId="9" xfId="0" applyFont="1" applyFill="1" applyBorder="1"/>
    <xf numFmtId="0" fontId="0" fillId="6" borderId="13" xfId="0" applyFont="1" applyFill="1" applyBorder="1" applyAlignment="1">
      <alignment horizontal="center" vertical="center"/>
    </xf>
    <xf numFmtId="164" fontId="0" fillId="6" borderId="6" xfId="2" applyFont="1" applyFill="1" applyBorder="1"/>
    <xf numFmtId="164" fontId="0" fillId="6" borderId="20" xfId="0" applyNumberFormat="1" applyFill="1" applyBorder="1"/>
    <xf numFmtId="0" fontId="0" fillId="6" borderId="20" xfId="0" applyFill="1" applyBorder="1"/>
    <xf numFmtId="165" fontId="0" fillId="6" borderId="20" xfId="2" applyNumberFormat="1" applyFont="1" applyFill="1" applyBorder="1"/>
    <xf numFmtId="165" fontId="0" fillId="6" borderId="0" xfId="2" applyNumberFormat="1" applyFont="1" applyFill="1" applyBorder="1"/>
    <xf numFmtId="165" fontId="0" fillId="7" borderId="0" xfId="2" applyNumberFormat="1" applyFont="1" applyFill="1" applyBorder="1"/>
    <xf numFmtId="0" fontId="10" fillId="8" borderId="5" xfId="1" applyFont="1" applyFill="1" applyBorder="1" applyAlignment="1">
      <alignment horizontal="center"/>
    </xf>
    <xf numFmtId="0" fontId="11" fillId="8" borderId="0" xfId="0" applyFont="1" applyFill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8" fillId="0" borderId="2" xfId="1" applyFont="1" applyBorder="1" applyAlignment="1">
      <alignment horizontal="left" wrapText="1"/>
    </xf>
    <xf numFmtId="0" fontId="8" fillId="0" borderId="3" xfId="1" applyFont="1" applyBorder="1" applyAlignment="1">
      <alignment horizontal="left" wrapText="1"/>
    </xf>
    <xf numFmtId="0" fontId="8" fillId="0" borderId="5" xfId="1" applyFont="1" applyBorder="1" applyAlignment="1">
      <alignment horizontal="left" wrapText="1"/>
    </xf>
    <xf numFmtId="0" fontId="8" fillId="0" borderId="0" xfId="1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</cellXfs>
  <cellStyles count="4">
    <cellStyle name="Collegamento ipertestuale" xfId="1" builtinId="8"/>
    <cellStyle name="Normale" xfId="0" builtinId="0"/>
    <cellStyle name="Percentuale" xfId="3" builtinId="5"/>
    <cellStyle name="Valuta" xfId="2" builtinId="4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danielesurdo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115416</xdr:colOff>
      <xdr:row>4</xdr:row>
      <xdr:rowOff>21415</xdr:rowOff>
    </xdr:from>
    <xdr:to>
      <xdr:col>2</xdr:col>
      <xdr:colOff>305464</xdr:colOff>
      <xdr:row>7</xdr:row>
      <xdr:rowOff>107140</xdr:rowOff>
    </xdr:to>
    <xdr:sp macro="" textlink="">
      <xdr:nvSpPr>
        <xdr:cNvPr id="2" name="Freccia in giù 1">
          <a:extLst>
            <a:ext uri="{FF2B5EF4-FFF2-40B4-BE49-F238E27FC236}">
              <a16:creationId xmlns:a16="http://schemas.microsoft.com/office/drawing/2014/main" id="{A5EA4303-AAA5-4E81-9508-78D74108FF74}"/>
            </a:ext>
          </a:extLst>
        </xdr:cNvPr>
        <xdr:cNvSpPr/>
      </xdr:nvSpPr>
      <xdr:spPr>
        <a:xfrm rot="8913879">
          <a:off x="2658591" y="402415"/>
          <a:ext cx="190048" cy="6572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209550</xdr:colOff>
      <xdr:row>7</xdr:row>
      <xdr:rowOff>114300</xdr:rowOff>
    </xdr:from>
    <xdr:to>
      <xdr:col>3</xdr:col>
      <xdr:colOff>238125</xdr:colOff>
      <xdr:row>15</xdr:row>
      <xdr:rowOff>38100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7EAA5CFB-5631-4817-8AD9-E5BB436E6813}"/>
            </a:ext>
          </a:extLst>
        </xdr:cNvPr>
        <xdr:cNvSpPr txBox="1"/>
      </xdr:nvSpPr>
      <xdr:spPr>
        <a:xfrm>
          <a:off x="2752725" y="1066800"/>
          <a:ext cx="638175" cy="14478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nei</a:t>
          </a:r>
          <a:r>
            <a:rPr lang="it-IT" sz="1100" baseline="0"/>
            <a:t> primi 5 anni è il 5%, dopo 5 anni è il 15%</a:t>
          </a:r>
          <a:endParaRPr lang="it-IT" sz="1100"/>
        </a:p>
      </xdr:txBody>
    </xdr:sp>
    <xdr:clientData/>
  </xdr:twoCellAnchor>
  <xdr:twoCellAnchor>
    <xdr:from>
      <xdr:col>1</xdr:col>
      <xdr:colOff>267153</xdr:colOff>
      <xdr:row>16</xdr:row>
      <xdr:rowOff>27838</xdr:rowOff>
    </xdr:from>
    <xdr:to>
      <xdr:col>4</xdr:col>
      <xdr:colOff>50569</xdr:colOff>
      <xdr:row>17</xdr:row>
      <xdr:rowOff>45210</xdr:rowOff>
    </xdr:to>
    <xdr:sp macro="" textlink="">
      <xdr:nvSpPr>
        <xdr:cNvPr id="4" name="Freccia in giù 3">
          <a:extLst>
            <a:ext uri="{FF2B5EF4-FFF2-40B4-BE49-F238E27FC236}">
              <a16:creationId xmlns:a16="http://schemas.microsoft.com/office/drawing/2014/main" id="{B6DDC2DF-9095-4C17-9729-3FB56A1D95D9}"/>
            </a:ext>
          </a:extLst>
        </xdr:cNvPr>
        <xdr:cNvSpPr/>
      </xdr:nvSpPr>
      <xdr:spPr>
        <a:xfrm rot="6702903" flipV="1">
          <a:off x="2693350" y="1792641"/>
          <a:ext cx="217397" cy="202179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438151</xdr:colOff>
      <xdr:row>11</xdr:row>
      <xdr:rowOff>47625</xdr:rowOff>
    </xdr:from>
    <xdr:to>
      <xdr:col>1</xdr:col>
      <xdr:colOff>304801</xdr:colOff>
      <xdr:row>16</xdr:row>
      <xdr:rowOff>114300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93629483-8B72-493E-8829-4640F32ABCAA}"/>
            </a:ext>
          </a:extLst>
        </xdr:cNvPr>
        <xdr:cNvSpPr txBox="1"/>
      </xdr:nvSpPr>
      <xdr:spPr>
        <a:xfrm>
          <a:off x="438151" y="2152650"/>
          <a:ext cx="1390650" cy="101917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inserire quante oredi lavoro ci si impiega</a:t>
          </a:r>
          <a:r>
            <a:rPr lang="it-IT" sz="1100" baseline="0"/>
            <a:t> per il prezzo della fattura che si emette</a:t>
          </a:r>
        </a:p>
      </xdr:txBody>
    </xdr:sp>
    <xdr:clientData/>
  </xdr:twoCellAnchor>
  <xdr:twoCellAnchor>
    <xdr:from>
      <xdr:col>7</xdr:col>
      <xdr:colOff>43753</xdr:colOff>
      <xdr:row>3</xdr:row>
      <xdr:rowOff>26405</xdr:rowOff>
    </xdr:from>
    <xdr:to>
      <xdr:col>8</xdr:col>
      <xdr:colOff>91378</xdr:colOff>
      <xdr:row>4</xdr:row>
      <xdr:rowOff>25953</xdr:rowOff>
    </xdr:to>
    <xdr:sp macro="" textlink="">
      <xdr:nvSpPr>
        <xdr:cNvPr id="7" name="Freccia in giù 6">
          <a:extLst>
            <a:ext uri="{FF2B5EF4-FFF2-40B4-BE49-F238E27FC236}">
              <a16:creationId xmlns:a16="http://schemas.microsoft.com/office/drawing/2014/main" id="{A7A59770-E687-41E7-839D-231A0407D2FF}"/>
            </a:ext>
          </a:extLst>
        </xdr:cNvPr>
        <xdr:cNvSpPr/>
      </xdr:nvSpPr>
      <xdr:spPr>
        <a:xfrm rot="5400000">
          <a:off x="6220942" y="-16684"/>
          <a:ext cx="190048" cy="6572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8</xdr:col>
      <xdr:colOff>161925</xdr:colOff>
      <xdr:row>2</xdr:row>
      <xdr:rowOff>104774</xdr:rowOff>
    </xdr:from>
    <xdr:to>
      <xdr:col>10</xdr:col>
      <xdr:colOff>276225</xdr:colOff>
      <xdr:row>4</xdr:row>
      <xdr:rowOff>171450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9A8D3E2A-9DB0-4E0C-88F3-4D26A30DE1CC}"/>
            </a:ext>
          </a:extLst>
        </xdr:cNvPr>
        <xdr:cNvSpPr txBox="1"/>
      </xdr:nvSpPr>
      <xdr:spPr>
        <a:xfrm>
          <a:off x="6715125" y="104774"/>
          <a:ext cx="1333500" cy="447676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prezzo della propria prestazione</a:t>
          </a:r>
        </a:p>
      </xdr:txBody>
    </xdr:sp>
    <xdr:clientData/>
  </xdr:twoCellAnchor>
  <xdr:twoCellAnchor>
    <xdr:from>
      <xdr:col>8</xdr:col>
      <xdr:colOff>0</xdr:colOff>
      <xdr:row>11</xdr:row>
      <xdr:rowOff>114303</xdr:rowOff>
    </xdr:from>
    <xdr:to>
      <xdr:col>8</xdr:col>
      <xdr:colOff>323849</xdr:colOff>
      <xdr:row>12</xdr:row>
      <xdr:rowOff>114303</xdr:rowOff>
    </xdr:to>
    <xdr:sp macro="" textlink="">
      <xdr:nvSpPr>
        <xdr:cNvPr id="10" name="Freccia in giù 9">
          <a:extLst>
            <a:ext uri="{FF2B5EF4-FFF2-40B4-BE49-F238E27FC236}">
              <a16:creationId xmlns:a16="http://schemas.microsoft.com/office/drawing/2014/main" id="{0B02EF93-BDD6-436E-92A3-63AC5DF7E1F3}"/>
            </a:ext>
          </a:extLst>
        </xdr:cNvPr>
        <xdr:cNvSpPr/>
      </xdr:nvSpPr>
      <xdr:spPr>
        <a:xfrm rot="5400000">
          <a:off x="6619875" y="1762128"/>
          <a:ext cx="190500" cy="32384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85725</xdr:colOff>
      <xdr:row>9</xdr:row>
      <xdr:rowOff>57150</xdr:rowOff>
    </xdr:from>
    <xdr:to>
      <xdr:col>7</xdr:col>
      <xdr:colOff>390525</xdr:colOff>
      <xdr:row>15</xdr:row>
      <xdr:rowOff>9525</xdr:rowOff>
    </xdr:to>
    <xdr:sp macro="" textlink="">
      <xdr:nvSpPr>
        <xdr:cNvPr id="11" name="Parentesi graffa chiusa 10">
          <a:extLst>
            <a:ext uri="{FF2B5EF4-FFF2-40B4-BE49-F238E27FC236}">
              <a16:creationId xmlns:a16="http://schemas.microsoft.com/office/drawing/2014/main" id="{96E8B165-FC69-4126-9597-6CE0E7C3D4BF}"/>
            </a:ext>
          </a:extLst>
        </xdr:cNvPr>
        <xdr:cNvSpPr/>
      </xdr:nvSpPr>
      <xdr:spPr>
        <a:xfrm>
          <a:off x="6029325" y="1390650"/>
          <a:ext cx="304800" cy="1095375"/>
        </a:xfrm>
        <a:prstGeom prst="rightBrac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8</xdr:col>
      <xdr:colOff>371475</xdr:colOff>
      <xdr:row>10</xdr:row>
      <xdr:rowOff>142874</xdr:rowOff>
    </xdr:from>
    <xdr:to>
      <xdr:col>10</xdr:col>
      <xdr:colOff>485775</xdr:colOff>
      <xdr:row>13</xdr:row>
      <xdr:rowOff>190499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6A60D6B3-1057-4E2D-8FDE-5EA3D2ADDAAA}"/>
            </a:ext>
          </a:extLst>
        </xdr:cNvPr>
        <xdr:cNvSpPr txBox="1"/>
      </xdr:nvSpPr>
      <xdr:spPr>
        <a:xfrm>
          <a:off x="6924675" y="1666874"/>
          <a:ext cx="1333500" cy="61912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Inserire i costi per produrre il tuo servizio</a:t>
          </a:r>
        </a:p>
        <a:p>
          <a:endParaRPr lang="it-IT" sz="1100"/>
        </a:p>
      </xdr:txBody>
    </xdr:sp>
    <xdr:clientData/>
  </xdr:twoCellAnchor>
  <xdr:twoCellAnchor>
    <xdr:from>
      <xdr:col>17</xdr:col>
      <xdr:colOff>171452</xdr:colOff>
      <xdr:row>3</xdr:row>
      <xdr:rowOff>19050</xdr:rowOff>
    </xdr:from>
    <xdr:to>
      <xdr:col>19</xdr:col>
      <xdr:colOff>38104</xdr:colOff>
      <xdr:row>3</xdr:row>
      <xdr:rowOff>190499</xdr:rowOff>
    </xdr:to>
    <xdr:sp macro="" textlink="">
      <xdr:nvSpPr>
        <xdr:cNvPr id="13" name="Freccia in giù 12">
          <a:extLst>
            <a:ext uri="{FF2B5EF4-FFF2-40B4-BE49-F238E27FC236}">
              <a16:creationId xmlns:a16="http://schemas.microsoft.com/office/drawing/2014/main" id="{1CBFBDD7-6AD6-49BC-9E24-E3E3E99EFF9C}"/>
            </a:ext>
          </a:extLst>
        </xdr:cNvPr>
        <xdr:cNvSpPr/>
      </xdr:nvSpPr>
      <xdr:spPr>
        <a:xfrm rot="5400000">
          <a:off x="13382628" y="-295276"/>
          <a:ext cx="171449" cy="118110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19</xdr:col>
      <xdr:colOff>123824</xdr:colOff>
      <xdr:row>2</xdr:row>
      <xdr:rowOff>85725</xdr:rowOff>
    </xdr:from>
    <xdr:to>
      <xdr:col>21</xdr:col>
      <xdr:colOff>419099</xdr:colOff>
      <xdr:row>7</xdr:row>
      <xdr:rowOff>38100</xdr:rowOff>
    </xdr:to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5E4A2799-D67E-458E-BD52-295CED5AE897}"/>
            </a:ext>
          </a:extLst>
        </xdr:cNvPr>
        <xdr:cNvSpPr txBox="1"/>
      </xdr:nvSpPr>
      <xdr:spPr>
        <a:xfrm>
          <a:off x="14144624" y="476250"/>
          <a:ext cx="1514475" cy="90487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Inserire il proprio fatturato annuo</a:t>
          </a:r>
          <a:r>
            <a:rPr lang="it-IT" sz="1100" baseline="0"/>
            <a:t> (cioè tutte le fatture emesse in 1 anno)</a:t>
          </a:r>
        </a:p>
        <a:p>
          <a:endParaRPr lang="it-IT" sz="1100"/>
        </a:p>
      </xdr:txBody>
    </xdr:sp>
    <xdr:clientData/>
  </xdr:twoCellAnchor>
  <xdr:twoCellAnchor>
    <xdr:from>
      <xdr:col>17</xdr:col>
      <xdr:colOff>104774</xdr:colOff>
      <xdr:row>14</xdr:row>
      <xdr:rowOff>76199</xdr:rowOff>
    </xdr:from>
    <xdr:to>
      <xdr:col>18</xdr:col>
      <xdr:colOff>171449</xdr:colOff>
      <xdr:row>17</xdr:row>
      <xdr:rowOff>142875</xdr:rowOff>
    </xdr:to>
    <xdr:sp macro="" textlink="">
      <xdr:nvSpPr>
        <xdr:cNvPr id="15" name="Parentesi graffa chiusa 14">
          <a:extLst>
            <a:ext uri="{FF2B5EF4-FFF2-40B4-BE49-F238E27FC236}">
              <a16:creationId xmlns:a16="http://schemas.microsoft.com/office/drawing/2014/main" id="{9BA3A6BD-ED60-46F7-BFD2-EDA37DBFA340}"/>
            </a:ext>
          </a:extLst>
        </xdr:cNvPr>
        <xdr:cNvSpPr/>
      </xdr:nvSpPr>
      <xdr:spPr>
        <a:xfrm>
          <a:off x="12811124" y="2362199"/>
          <a:ext cx="771525" cy="647701"/>
        </a:xfrm>
        <a:prstGeom prst="rightBrace">
          <a:avLst>
            <a:gd name="adj1" fmla="val 8333"/>
            <a:gd name="adj2" fmla="val 46970"/>
          </a:avLst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18</xdr:col>
      <xdr:colOff>533400</xdr:colOff>
      <xdr:row>13</xdr:row>
      <xdr:rowOff>95250</xdr:rowOff>
    </xdr:from>
    <xdr:to>
      <xdr:col>21</xdr:col>
      <xdr:colOff>457200</xdr:colOff>
      <xdr:row>17</xdr:row>
      <xdr:rowOff>142875</xdr:rowOff>
    </xdr:to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EA4FC77-CAAD-416D-BD47-E25C377565EB}"/>
            </a:ext>
          </a:extLst>
        </xdr:cNvPr>
        <xdr:cNvSpPr txBox="1"/>
      </xdr:nvSpPr>
      <xdr:spPr>
        <a:xfrm>
          <a:off x="13944600" y="2581275"/>
          <a:ext cx="1752600" cy="81915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Questi costi sono quelli che hai messo prima</a:t>
          </a:r>
          <a:r>
            <a:rPr lang="it-IT" sz="1100" baseline="0"/>
            <a:t> per produrre il tuo servizio e li calcola in automatico</a:t>
          </a:r>
        </a:p>
        <a:p>
          <a:endParaRPr lang="it-IT" sz="1100"/>
        </a:p>
      </xdr:txBody>
    </xdr:sp>
    <xdr:clientData/>
  </xdr:twoCellAnchor>
  <xdr:twoCellAnchor>
    <xdr:from>
      <xdr:col>17</xdr:col>
      <xdr:colOff>657225</xdr:colOff>
      <xdr:row>18</xdr:row>
      <xdr:rowOff>9525</xdr:rowOff>
    </xdr:from>
    <xdr:to>
      <xdr:col>19</xdr:col>
      <xdr:colOff>114300</xdr:colOff>
      <xdr:row>21</xdr:row>
      <xdr:rowOff>57151</xdr:rowOff>
    </xdr:to>
    <xdr:sp macro="" textlink="">
      <xdr:nvSpPr>
        <xdr:cNvPr id="17" name="Parentesi graffa chiusa 16">
          <a:extLst>
            <a:ext uri="{FF2B5EF4-FFF2-40B4-BE49-F238E27FC236}">
              <a16:creationId xmlns:a16="http://schemas.microsoft.com/office/drawing/2014/main" id="{9920424C-FA66-41EF-A2F4-6925C12DF3B5}"/>
            </a:ext>
          </a:extLst>
        </xdr:cNvPr>
        <xdr:cNvSpPr/>
      </xdr:nvSpPr>
      <xdr:spPr>
        <a:xfrm>
          <a:off x="13363575" y="3067050"/>
          <a:ext cx="771525" cy="647701"/>
        </a:xfrm>
        <a:prstGeom prst="rightBrace">
          <a:avLst>
            <a:gd name="adj1" fmla="val 8333"/>
            <a:gd name="adj2" fmla="val 46970"/>
          </a:avLst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19</xdr:col>
      <xdr:colOff>419100</xdr:colOff>
      <xdr:row>18</xdr:row>
      <xdr:rowOff>47624</xdr:rowOff>
    </xdr:from>
    <xdr:to>
      <xdr:col>22</xdr:col>
      <xdr:colOff>342900</xdr:colOff>
      <xdr:row>23</xdr:row>
      <xdr:rowOff>57149</xdr:rowOff>
    </xdr:to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6BEF4125-7976-4EFE-B448-D06A2BC397BF}"/>
            </a:ext>
          </a:extLst>
        </xdr:cNvPr>
        <xdr:cNvSpPr txBox="1"/>
      </xdr:nvSpPr>
      <xdr:spPr>
        <a:xfrm>
          <a:off x="14439900" y="3495674"/>
          <a:ext cx="1752600" cy="100012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Se</a:t>
          </a:r>
          <a:r>
            <a:rPr lang="it-IT" sz="1100" baseline="0"/>
            <a:t> invece metti tutti i costi a 0 per produrre il servizio (nella 1 tabella) qui puoi mettere i tuoi costi annui</a:t>
          </a:r>
          <a:endParaRPr lang="it-IT" sz="1100"/>
        </a:p>
      </xdr:txBody>
    </xdr:sp>
    <xdr:clientData/>
  </xdr:twoCellAnchor>
  <xdr:twoCellAnchor>
    <xdr:from>
      <xdr:col>9</xdr:col>
      <xdr:colOff>443914</xdr:colOff>
      <xdr:row>22</xdr:row>
      <xdr:rowOff>164280</xdr:rowOff>
    </xdr:from>
    <xdr:to>
      <xdr:col>10</xdr:col>
      <xdr:colOff>534383</xdr:colOff>
      <xdr:row>23</xdr:row>
      <xdr:rowOff>149348</xdr:rowOff>
    </xdr:to>
    <xdr:sp macro="" textlink="">
      <xdr:nvSpPr>
        <xdr:cNvPr id="19" name="Freccia in giù 18">
          <a:extLst>
            <a:ext uri="{FF2B5EF4-FFF2-40B4-BE49-F238E27FC236}">
              <a16:creationId xmlns:a16="http://schemas.microsoft.com/office/drawing/2014/main" id="{3C9043E4-C0B0-445A-9E74-FC5E229047F0}"/>
            </a:ext>
          </a:extLst>
        </xdr:cNvPr>
        <xdr:cNvSpPr/>
      </xdr:nvSpPr>
      <xdr:spPr>
        <a:xfrm rot="16604528">
          <a:off x="7864202" y="3754892"/>
          <a:ext cx="185093" cy="70006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304800</xdr:colOff>
      <xdr:row>20</xdr:row>
      <xdr:rowOff>95248</xdr:rowOff>
    </xdr:from>
    <xdr:to>
      <xdr:col>9</xdr:col>
      <xdr:colOff>419100</xdr:colOff>
      <xdr:row>36</xdr:row>
      <xdr:rowOff>57149</xdr:rowOff>
    </xdr:to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5BAD2637-9A20-42DE-8DC4-DC47FDE6E594}"/>
            </a:ext>
          </a:extLst>
        </xdr:cNvPr>
        <xdr:cNvSpPr txBox="1"/>
      </xdr:nvSpPr>
      <xdr:spPr>
        <a:xfrm>
          <a:off x="6248400" y="3943348"/>
          <a:ext cx="1333500" cy="3048001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Automaticamente</a:t>
          </a:r>
          <a:r>
            <a:rPr lang="it-IT" sz="1100" baseline="0"/>
            <a:t> ti calcola quante fatture e quindi prestazioni devi fare all'anno per fatturare quello che dichiari in alto di questa tabella (tabella2).</a:t>
          </a:r>
        </a:p>
        <a:p>
          <a:r>
            <a:rPr lang="it-IT" sz="1100" baseline="0"/>
            <a:t>Se il tuo servizio costa la metà (tabella 1) dovrai fare il doppio delle fatture per fatturare quello che scrivi in alto (tabella 2)</a:t>
          </a:r>
          <a:endParaRPr lang="it-IT" sz="1100"/>
        </a:p>
      </xdr:txBody>
    </xdr:sp>
    <xdr:clientData/>
  </xdr:twoCellAnchor>
  <xdr:twoCellAnchor>
    <xdr:from>
      <xdr:col>2</xdr:col>
      <xdr:colOff>236399</xdr:colOff>
      <xdr:row>25</xdr:row>
      <xdr:rowOff>156476</xdr:rowOff>
    </xdr:from>
    <xdr:to>
      <xdr:col>2</xdr:col>
      <xdr:colOff>420373</xdr:colOff>
      <xdr:row>28</xdr:row>
      <xdr:rowOff>177636</xdr:rowOff>
    </xdr:to>
    <xdr:sp macro="" textlink="">
      <xdr:nvSpPr>
        <xdr:cNvPr id="21" name="Freccia in giù 20">
          <a:extLst>
            <a:ext uri="{FF2B5EF4-FFF2-40B4-BE49-F238E27FC236}">
              <a16:creationId xmlns:a16="http://schemas.microsoft.com/office/drawing/2014/main" id="{30E98D0B-3C2D-4960-ADD5-15EDFD3639B8}"/>
            </a:ext>
          </a:extLst>
        </xdr:cNvPr>
        <xdr:cNvSpPr/>
      </xdr:nvSpPr>
      <xdr:spPr>
        <a:xfrm flipV="1">
          <a:off x="2779574" y="4604651"/>
          <a:ext cx="183974" cy="5926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847725</xdr:colOff>
      <xdr:row>29</xdr:row>
      <xdr:rowOff>57150</xdr:rowOff>
    </xdr:from>
    <xdr:to>
      <xdr:col>3</xdr:col>
      <xdr:colOff>552450</xdr:colOff>
      <xdr:row>37</xdr:row>
      <xdr:rowOff>47625</xdr:rowOff>
    </xdr:to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EA4BD9A8-D3F0-4B4B-90B2-D2E57D06E9B2}"/>
            </a:ext>
          </a:extLst>
        </xdr:cNvPr>
        <xdr:cNvSpPr txBox="1"/>
      </xdr:nvSpPr>
      <xdr:spPr>
        <a:xfrm>
          <a:off x="2371725" y="5657850"/>
          <a:ext cx="1333500" cy="151447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Ore</a:t>
          </a:r>
          <a:r>
            <a:rPr lang="it-IT" sz="1100" baseline="0"/>
            <a:t> in cui devi lavorare alla settimana e al giorno per fatturare quello che hai scritto nella seconda tabella </a:t>
          </a:r>
          <a:endParaRPr lang="it-IT" sz="1100"/>
        </a:p>
      </xdr:txBody>
    </xdr:sp>
    <xdr:clientData/>
  </xdr:twoCellAnchor>
  <xdr:twoCellAnchor editAs="oneCell">
    <xdr:from>
      <xdr:col>7</xdr:col>
      <xdr:colOff>546101</xdr:colOff>
      <xdr:row>14</xdr:row>
      <xdr:rowOff>127001</xdr:rowOff>
    </xdr:from>
    <xdr:to>
      <xdr:col>9</xdr:col>
      <xdr:colOff>533401</xdr:colOff>
      <xdr:row>19</xdr:row>
      <xdr:rowOff>114705</xdr:rowOff>
    </xdr:to>
    <xdr:pic>
      <xdr:nvPicPr>
        <xdr:cNvPr id="24" name="Immagine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36F26A-1A8B-4085-95F0-B8039C6BC5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98"/>
        <a:stretch/>
      </xdr:blipFill>
      <xdr:spPr>
        <a:xfrm>
          <a:off x="6489701" y="2413001"/>
          <a:ext cx="1206500" cy="965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egime-forfettario.it/" TargetMode="External"/><Relationship Id="rId2" Type="http://schemas.openxmlformats.org/officeDocument/2006/relationships/hyperlink" Target="https://www.partitaiva24.it/i-coefficienti-di-redditivita-nel-regime-forfettario/" TargetMode="External"/><Relationship Id="rId1" Type="http://schemas.openxmlformats.org/officeDocument/2006/relationships/hyperlink" Target="https://blog.fiscozen.it/regime-forfettario-calcolo-contributi-inps/" TargetMode="External"/><Relationship Id="rId4" Type="http://schemas.openxmlformats.org/officeDocument/2006/relationships/hyperlink" Target="https://flextax.it/regime-forfettario-contributi-deducibili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nielesurd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74E50-9D66-4D40-9957-FE046F16312B}">
  <dimension ref="A1:H15"/>
  <sheetViews>
    <sheetView zoomScaleNormal="100" workbookViewId="0">
      <selection activeCell="H13" sqref="H13"/>
    </sheetView>
  </sheetViews>
  <sheetFormatPr defaultRowHeight="15" x14ac:dyDescent="0.25"/>
  <cols>
    <col min="1" max="1" width="31.28515625" customWidth="1"/>
    <col min="2" max="2" width="21.85546875" bestFit="1" customWidth="1"/>
    <col min="3" max="3" width="12.5703125" customWidth="1"/>
    <col min="4" max="4" width="11.5703125" bestFit="1" customWidth="1"/>
    <col min="5" max="6" width="14.5703125" bestFit="1" customWidth="1"/>
    <col min="7" max="7" width="13.85546875" bestFit="1" customWidth="1"/>
    <col min="8" max="8" width="15.140625" bestFit="1" customWidth="1"/>
  </cols>
  <sheetData>
    <row r="1" spans="1:8" x14ac:dyDescent="0.25">
      <c r="A1" s="36" t="s">
        <v>5</v>
      </c>
      <c r="B1" s="37" t="s">
        <v>8</v>
      </c>
      <c r="C1" s="38" t="s">
        <v>34</v>
      </c>
      <c r="D1" s="38" t="s">
        <v>52</v>
      </c>
      <c r="E1" s="38" t="s">
        <v>53</v>
      </c>
      <c r="F1" s="38" t="s">
        <v>54</v>
      </c>
      <c r="G1" s="39" t="s">
        <v>55</v>
      </c>
      <c r="H1" s="39" t="s">
        <v>56</v>
      </c>
    </row>
    <row r="2" spans="1:8" x14ac:dyDescent="0.25">
      <c r="A2" s="8" t="s">
        <v>6</v>
      </c>
      <c r="B2" s="3">
        <v>0.4</v>
      </c>
      <c r="C2" s="33">
        <v>3832.45</v>
      </c>
      <c r="D2" s="23">
        <v>15710</v>
      </c>
      <c r="E2" s="40">
        <v>0.2109</v>
      </c>
      <c r="F2" s="40">
        <v>0.2409</v>
      </c>
      <c r="G2" s="41">
        <v>0.05</v>
      </c>
      <c r="H2" s="41">
        <v>0.15</v>
      </c>
    </row>
    <row r="3" spans="1:8" x14ac:dyDescent="0.25">
      <c r="A3" s="8" t="s">
        <v>7</v>
      </c>
      <c r="B3" s="3">
        <v>0.67</v>
      </c>
      <c r="C3" s="33">
        <v>3818.16</v>
      </c>
      <c r="D3" s="23">
        <v>15710</v>
      </c>
      <c r="E3" s="42">
        <v>0.21</v>
      </c>
      <c r="F3" s="42">
        <v>0.24</v>
      </c>
      <c r="G3" s="41">
        <v>0.05</v>
      </c>
      <c r="H3" s="41">
        <v>0.15</v>
      </c>
    </row>
    <row r="4" spans="1:8" x14ac:dyDescent="0.25">
      <c r="A4" s="8" t="s">
        <v>9</v>
      </c>
      <c r="B4" s="3">
        <v>0.78</v>
      </c>
      <c r="C4" s="33" t="s">
        <v>47</v>
      </c>
      <c r="D4" s="23" t="s">
        <v>47</v>
      </c>
      <c r="E4" s="40">
        <v>0.25719999999999998</v>
      </c>
      <c r="F4" s="40">
        <v>0.25719999999999998</v>
      </c>
      <c r="G4" s="41">
        <v>0.05</v>
      </c>
      <c r="H4" s="41">
        <v>0.15</v>
      </c>
    </row>
    <row r="5" spans="1:8" x14ac:dyDescent="0.25">
      <c r="A5" s="32" t="s">
        <v>12</v>
      </c>
      <c r="B5" s="3">
        <v>0.54</v>
      </c>
      <c r="C5" s="33">
        <v>3832.45</v>
      </c>
      <c r="D5" s="23">
        <v>15710</v>
      </c>
      <c r="E5" s="40">
        <v>0.2109</v>
      </c>
      <c r="F5" s="40">
        <v>0.2409</v>
      </c>
      <c r="G5" s="41">
        <v>0.05</v>
      </c>
      <c r="H5" s="41">
        <v>0.15</v>
      </c>
    </row>
    <row r="6" spans="1:8" x14ac:dyDescent="0.25">
      <c r="A6" s="32" t="s">
        <v>13</v>
      </c>
      <c r="B6" s="3">
        <v>0.86</v>
      </c>
      <c r="C6" s="34" t="s">
        <v>21</v>
      </c>
      <c r="D6" s="35" t="s">
        <v>21</v>
      </c>
      <c r="E6" s="34" t="s">
        <v>21</v>
      </c>
      <c r="F6" s="34" t="s">
        <v>21</v>
      </c>
      <c r="G6" s="41">
        <v>0.05</v>
      </c>
      <c r="H6" s="41">
        <v>0.15</v>
      </c>
    </row>
    <row r="7" spans="1:8" x14ac:dyDescent="0.25">
      <c r="A7" s="44" t="s">
        <v>14</v>
      </c>
      <c r="B7" s="3">
        <v>0.62</v>
      </c>
      <c r="C7" s="33">
        <v>3832.45</v>
      </c>
      <c r="D7" s="23">
        <v>15710</v>
      </c>
      <c r="E7" s="40">
        <v>0.2109</v>
      </c>
      <c r="F7" s="40">
        <v>0.2409</v>
      </c>
      <c r="G7" s="41">
        <v>0.05</v>
      </c>
      <c r="H7" s="41">
        <v>0.15</v>
      </c>
    </row>
    <row r="8" spans="1:8" x14ac:dyDescent="0.25">
      <c r="A8" s="32" t="s">
        <v>11</v>
      </c>
      <c r="B8" s="43">
        <v>0.67</v>
      </c>
      <c r="C8" s="34" t="s">
        <v>21</v>
      </c>
      <c r="D8" s="34" t="s">
        <v>21</v>
      </c>
      <c r="E8" s="34" t="s">
        <v>21</v>
      </c>
      <c r="F8" s="34" t="s">
        <v>21</v>
      </c>
      <c r="G8" s="41">
        <v>0.05</v>
      </c>
      <c r="H8" s="41">
        <v>0.15</v>
      </c>
    </row>
    <row r="9" spans="1:8" x14ac:dyDescent="0.25">
      <c r="A9" s="8"/>
      <c r="B9" s="8"/>
      <c r="C9" s="8"/>
      <c r="D9" s="8"/>
      <c r="E9" s="8"/>
      <c r="F9" s="8"/>
      <c r="G9" s="8"/>
      <c r="H9" s="8"/>
    </row>
    <row r="11" spans="1:8" x14ac:dyDescent="0.25">
      <c r="A11" t="s">
        <v>15</v>
      </c>
      <c r="D11" s="45" t="s">
        <v>57</v>
      </c>
    </row>
    <row r="12" spans="1:8" x14ac:dyDescent="0.25">
      <c r="A12" s="1" t="s">
        <v>1</v>
      </c>
      <c r="D12" s="46">
        <v>43915</v>
      </c>
    </row>
    <row r="13" spans="1:8" x14ac:dyDescent="0.25">
      <c r="A13" s="1" t="s">
        <v>10</v>
      </c>
    </row>
    <row r="14" spans="1:8" x14ac:dyDescent="0.25">
      <c r="A14" s="1" t="s">
        <v>31</v>
      </c>
    </row>
    <row r="15" spans="1:8" x14ac:dyDescent="0.25">
      <c r="A15" s="1" t="s">
        <v>33</v>
      </c>
    </row>
  </sheetData>
  <hyperlinks>
    <hyperlink ref="A12" r:id="rId1" xr:uid="{DE160F73-A5E1-4AAD-8FAF-1E982B8C3224}"/>
    <hyperlink ref="A13" r:id="rId2" xr:uid="{749169B9-F86D-48DA-B77F-5E1369CD00CE}"/>
    <hyperlink ref="A14" r:id="rId3" xr:uid="{734254CF-6B30-4408-8265-FB03CA97EB53}"/>
    <hyperlink ref="A15" r:id="rId4" xr:uid="{78BC5520-32A0-4279-A717-5967205AE4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AF125-27E8-4EB1-9393-9EB87EF95C14}">
  <dimension ref="A1:R25"/>
  <sheetViews>
    <sheetView tabSelected="1" topLeftCell="A13" zoomScaleNormal="100" workbookViewId="0">
      <selection activeCell="E21" sqref="E21"/>
    </sheetView>
  </sheetViews>
  <sheetFormatPr defaultRowHeight="15" x14ac:dyDescent="0.25"/>
  <cols>
    <col min="1" max="1" width="22.85546875" customWidth="1"/>
    <col min="2" max="2" width="15.28515625" customWidth="1"/>
    <col min="6" max="6" width="12.42578125" customWidth="1"/>
    <col min="7" max="7" width="11.140625" customWidth="1"/>
    <col min="12" max="12" width="18.5703125" customWidth="1"/>
    <col min="13" max="14" width="9.42578125" bestFit="1" customWidth="1"/>
    <col min="15" max="17" width="9.140625" bestFit="1" customWidth="1"/>
    <col min="18" max="18" width="10.5703125" customWidth="1"/>
  </cols>
  <sheetData>
    <row r="1" spans="1:18" x14ac:dyDescent="0.25">
      <c r="A1" s="74" t="s">
        <v>69</v>
      </c>
      <c r="B1" s="74"/>
      <c r="C1" s="74"/>
    </row>
    <row r="2" spans="1:18" ht="15.75" thickBot="1" x14ac:dyDescent="0.3">
      <c r="E2" t="s">
        <v>70</v>
      </c>
      <c r="L2" t="s">
        <v>71</v>
      </c>
    </row>
    <row r="3" spans="1:18" x14ac:dyDescent="0.25">
      <c r="A3" t="s">
        <v>51</v>
      </c>
      <c r="B3" s="16">
        <v>65000</v>
      </c>
      <c r="E3" s="77" t="s">
        <v>32</v>
      </c>
      <c r="F3" s="78"/>
      <c r="G3" s="79"/>
      <c r="L3" s="18"/>
      <c r="M3" s="19" t="s">
        <v>35</v>
      </c>
      <c r="N3" s="19" t="s">
        <v>39</v>
      </c>
      <c r="O3" s="19" t="s">
        <v>36</v>
      </c>
      <c r="P3" s="19" t="s">
        <v>40</v>
      </c>
      <c r="Q3" s="19" t="s">
        <v>41</v>
      </c>
      <c r="R3" s="20" t="s">
        <v>46</v>
      </c>
    </row>
    <row r="4" spans="1:18" x14ac:dyDescent="0.25">
      <c r="A4" t="s">
        <v>38</v>
      </c>
      <c r="B4" s="2" t="s">
        <v>58</v>
      </c>
      <c r="C4" s="15">
        <f>IF(B4="Primi 5 anni",5%,IF(B4="Più di 5 anni",15%,""))</f>
        <v>0.15</v>
      </c>
      <c r="E4" s="7"/>
      <c r="F4" s="8" t="s">
        <v>0</v>
      </c>
      <c r="G4" s="65">
        <v>70</v>
      </c>
      <c r="L4" s="7" t="s">
        <v>42</v>
      </c>
      <c r="M4" s="68">
        <v>30000</v>
      </c>
      <c r="N4" s="68">
        <v>32000</v>
      </c>
      <c r="O4" s="68">
        <v>34000</v>
      </c>
      <c r="P4" s="68">
        <v>36000</v>
      </c>
      <c r="Q4" s="68">
        <v>38000</v>
      </c>
      <c r="R4" s="22"/>
    </row>
    <row r="5" spans="1:18" x14ac:dyDescent="0.25">
      <c r="E5" s="7"/>
      <c r="F5" s="8" t="s">
        <v>2</v>
      </c>
      <c r="G5" s="9">
        <f>G4*B10</f>
        <v>54.6</v>
      </c>
      <c r="L5" s="7" t="s">
        <v>2</v>
      </c>
      <c r="M5" s="21">
        <f>M4*$B$10</f>
        <v>23400</v>
      </c>
      <c r="N5" s="21">
        <f t="shared" ref="N5:Q5" si="0">N4*$B$10</f>
        <v>24960</v>
      </c>
      <c r="O5" s="21">
        <f t="shared" si="0"/>
        <v>26520</v>
      </c>
      <c r="P5" s="21">
        <f t="shared" si="0"/>
        <v>28080</v>
      </c>
      <c r="Q5" s="21">
        <f t="shared" si="0"/>
        <v>29640</v>
      </c>
      <c r="R5" s="22"/>
    </row>
    <row r="6" spans="1:18" x14ac:dyDescent="0.25">
      <c r="A6" t="s">
        <v>18</v>
      </c>
      <c r="B6" s="6" t="s">
        <v>20</v>
      </c>
      <c r="E6" s="7"/>
      <c r="F6" s="8"/>
      <c r="G6" s="9"/>
      <c r="L6" s="7"/>
      <c r="M6" s="21"/>
      <c r="N6" s="21"/>
      <c r="O6" s="21"/>
      <c r="P6" s="21"/>
      <c r="Q6" s="21"/>
      <c r="R6" s="22"/>
    </row>
    <row r="7" spans="1:18" x14ac:dyDescent="0.25">
      <c r="A7" t="s">
        <v>19</v>
      </c>
      <c r="B7" s="5">
        <f>IF(B6="si",35%,0%)</f>
        <v>0</v>
      </c>
      <c r="E7" s="7"/>
      <c r="F7" s="8" t="s">
        <v>37</v>
      </c>
      <c r="G7" s="9">
        <f>G5*C4</f>
        <v>8.19</v>
      </c>
      <c r="L7" s="26" t="s">
        <v>44</v>
      </c>
      <c r="M7" s="27" t="s">
        <v>47</v>
      </c>
      <c r="N7" s="28">
        <f>M5*5%</f>
        <v>1170</v>
      </c>
      <c r="O7" s="28">
        <f>N5*5%</f>
        <v>1248</v>
      </c>
      <c r="P7" s="28">
        <f t="shared" ref="P7:Q7" si="1">O5*5%</f>
        <v>1326</v>
      </c>
      <c r="Q7" s="28">
        <f t="shared" si="1"/>
        <v>1404</v>
      </c>
      <c r="R7" s="29">
        <f>Q5*5%</f>
        <v>1482</v>
      </c>
    </row>
    <row r="8" spans="1:18" x14ac:dyDescent="0.25">
      <c r="A8" t="s">
        <v>17</v>
      </c>
      <c r="B8" s="4">
        <v>0.25719999999999998</v>
      </c>
      <c r="E8" s="7"/>
      <c r="F8" s="8" t="s">
        <v>17</v>
      </c>
      <c r="G8" s="9">
        <f>G5*B8</f>
        <v>14.04312</v>
      </c>
      <c r="H8" s="71" t="s">
        <v>69</v>
      </c>
      <c r="I8" s="72"/>
      <c r="J8" s="72"/>
      <c r="K8" s="73"/>
      <c r="L8" s="7"/>
      <c r="M8" s="21"/>
      <c r="N8" s="21"/>
      <c r="O8" s="21"/>
      <c r="P8" s="21"/>
      <c r="Q8" s="21"/>
      <c r="R8" s="22"/>
    </row>
    <row r="9" spans="1:18" x14ac:dyDescent="0.25">
      <c r="E9" s="7"/>
      <c r="F9" s="8"/>
      <c r="G9" s="10"/>
      <c r="L9" s="7" t="s">
        <v>3</v>
      </c>
      <c r="M9" s="23" t="s">
        <v>47</v>
      </c>
      <c r="N9" s="21">
        <v>0</v>
      </c>
      <c r="O9" s="21">
        <f>N11</f>
        <v>4814.7839999999997</v>
      </c>
      <c r="P9" s="21">
        <f t="shared" ref="P9:Q9" si="2">O11</f>
        <v>5135.7695999999996</v>
      </c>
      <c r="Q9" s="21">
        <f t="shared" si="2"/>
        <v>5456.7551999999996</v>
      </c>
      <c r="R9" s="22">
        <f>Q11</f>
        <v>5777.7407999999996</v>
      </c>
    </row>
    <row r="10" spans="1:18" x14ac:dyDescent="0.25">
      <c r="A10" t="s">
        <v>50</v>
      </c>
      <c r="B10" s="14">
        <v>0.78</v>
      </c>
      <c r="E10" s="11">
        <v>3.4000000000000002E-2</v>
      </c>
      <c r="F10" s="8" t="s">
        <v>22</v>
      </c>
      <c r="G10" s="66">
        <f>G4*E10+0.35</f>
        <v>2.7300000000000004</v>
      </c>
      <c r="L10" s="7" t="s">
        <v>16</v>
      </c>
      <c r="M10" s="23" t="s">
        <v>47</v>
      </c>
      <c r="N10" s="21">
        <f>M5*$B$8</f>
        <v>6018.48</v>
      </c>
      <c r="O10" s="21">
        <f>N5*$B$8</f>
        <v>6419.7119999999995</v>
      </c>
      <c r="P10" s="21">
        <f t="shared" ref="P10:Q10" si="3">O5*$B$8</f>
        <v>6820.9439999999995</v>
      </c>
      <c r="Q10" s="21">
        <f t="shared" si="3"/>
        <v>7222.1759999999995</v>
      </c>
      <c r="R10" s="22">
        <f>Q5*$B$8</f>
        <v>7623.4079999999994</v>
      </c>
    </row>
    <row r="11" spans="1:18" x14ac:dyDescent="0.25">
      <c r="E11" s="7"/>
      <c r="F11" s="8" t="s">
        <v>23</v>
      </c>
      <c r="G11" s="67">
        <v>0</v>
      </c>
      <c r="L11" s="7" t="s">
        <v>4</v>
      </c>
      <c r="M11" s="23" t="s">
        <v>47</v>
      </c>
      <c r="N11" s="21">
        <f>N10*80%</f>
        <v>4814.7839999999997</v>
      </c>
      <c r="O11" s="21">
        <f>O10*80%</f>
        <v>5135.7695999999996</v>
      </c>
      <c r="P11" s="21">
        <f t="shared" ref="P11:Q11" si="4">P10*80%</f>
        <v>5456.7551999999996</v>
      </c>
      <c r="Q11" s="21">
        <f t="shared" si="4"/>
        <v>5777.7407999999996</v>
      </c>
      <c r="R11" s="22">
        <f>R10*80%</f>
        <v>6098.7263999999996</v>
      </c>
    </row>
    <row r="12" spans="1:18" x14ac:dyDescent="0.25">
      <c r="E12" s="7"/>
      <c r="F12" s="8" t="s">
        <v>25</v>
      </c>
      <c r="G12" s="67">
        <v>0</v>
      </c>
      <c r="L12" s="26" t="s">
        <v>43</v>
      </c>
      <c r="M12" s="27" t="s">
        <v>47</v>
      </c>
      <c r="N12" s="28">
        <f>(N10-N9+N11)-(N10-N9+N11)*$B$7</f>
        <v>10833.263999999999</v>
      </c>
      <c r="O12" s="28">
        <f t="shared" ref="O12:R12" si="5">(O10-O9+O11)-(O10-O9+O11)*$B$7</f>
        <v>6740.6975999999995</v>
      </c>
      <c r="P12" s="28">
        <f t="shared" si="5"/>
        <v>7141.9295999999995</v>
      </c>
      <c r="Q12" s="28">
        <f t="shared" si="5"/>
        <v>7543.1615999999995</v>
      </c>
      <c r="R12" s="29">
        <f t="shared" si="5"/>
        <v>7944.3935999999994</v>
      </c>
    </row>
    <row r="13" spans="1:18" x14ac:dyDescent="0.25">
      <c r="E13" s="7"/>
      <c r="F13" s="8"/>
      <c r="G13" s="10"/>
      <c r="L13" s="26"/>
      <c r="M13" s="27"/>
      <c r="N13" s="28"/>
      <c r="O13" s="28"/>
      <c r="P13" s="28"/>
      <c r="Q13" s="28"/>
      <c r="R13" s="29"/>
    </row>
    <row r="14" spans="1:18" x14ac:dyDescent="0.25">
      <c r="E14" s="7"/>
      <c r="F14" s="8" t="s">
        <v>24</v>
      </c>
      <c r="G14" s="67">
        <v>0</v>
      </c>
      <c r="L14" s="7"/>
      <c r="M14" s="21"/>
      <c r="N14" s="21"/>
      <c r="O14" s="21"/>
      <c r="P14" s="21"/>
      <c r="Q14" s="21"/>
      <c r="R14" s="22"/>
    </row>
    <row r="15" spans="1:18" x14ac:dyDescent="0.25">
      <c r="E15" s="7"/>
      <c r="F15" s="8" t="s">
        <v>29</v>
      </c>
      <c r="G15" s="67">
        <v>0</v>
      </c>
      <c r="L15" s="7" t="s">
        <v>27</v>
      </c>
      <c r="M15" s="70">
        <f>M4*$E$10+0.35*M24</f>
        <v>1170</v>
      </c>
      <c r="N15" s="70">
        <f t="shared" ref="N15:Q15" si="6">N4*$E$10+0.35*N24</f>
        <v>1248</v>
      </c>
      <c r="O15" s="70">
        <f t="shared" si="6"/>
        <v>1326</v>
      </c>
      <c r="P15" s="70">
        <f t="shared" si="6"/>
        <v>1404</v>
      </c>
      <c r="Q15" s="70">
        <f t="shared" si="6"/>
        <v>1482</v>
      </c>
      <c r="R15" s="22"/>
    </row>
    <row r="16" spans="1:18" x14ac:dyDescent="0.25">
      <c r="E16" s="7"/>
      <c r="F16" s="8"/>
      <c r="G16" s="10"/>
      <c r="L16" s="7" t="s">
        <v>24</v>
      </c>
      <c r="M16" s="70">
        <f>$G$14*M24</f>
        <v>0</v>
      </c>
      <c r="N16" s="70">
        <f t="shared" ref="N16:Q16" si="7">$G$14*N24</f>
        <v>0</v>
      </c>
      <c r="O16" s="70">
        <f t="shared" si="7"/>
        <v>0</v>
      </c>
      <c r="P16" s="70">
        <f t="shared" si="7"/>
        <v>0</v>
      </c>
      <c r="Q16" s="70">
        <f t="shared" si="7"/>
        <v>0</v>
      </c>
      <c r="R16" s="22"/>
    </row>
    <row r="17" spans="1:18" ht="15.75" thickBot="1" x14ac:dyDescent="0.3">
      <c r="E17" s="75" t="s">
        <v>26</v>
      </c>
      <c r="F17" s="76"/>
      <c r="G17" s="12">
        <f>G4-SUM(G7:G8,G10:G15)</f>
        <v>45.036879999999996</v>
      </c>
      <c r="L17" s="7" t="s">
        <v>23</v>
      </c>
      <c r="M17" s="70">
        <f>$G$11*M24</f>
        <v>0</v>
      </c>
      <c r="N17" s="70">
        <f t="shared" ref="N17:Q17" si="8">$G$11*N24</f>
        <v>0</v>
      </c>
      <c r="O17" s="70">
        <f t="shared" si="8"/>
        <v>0</v>
      </c>
      <c r="P17" s="70">
        <f t="shared" si="8"/>
        <v>0</v>
      </c>
      <c r="Q17" s="70">
        <f t="shared" si="8"/>
        <v>0</v>
      </c>
      <c r="R17" s="22"/>
    </row>
    <row r="18" spans="1:18" x14ac:dyDescent="0.25">
      <c r="L18" s="7" t="s">
        <v>25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22">
        <v>0</v>
      </c>
    </row>
    <row r="19" spans="1:18" ht="15.75" thickBot="1" x14ac:dyDescent="0.3">
      <c r="L19" s="7" t="s">
        <v>45</v>
      </c>
      <c r="M19" s="69">
        <v>500</v>
      </c>
      <c r="N19" s="69">
        <v>500</v>
      </c>
      <c r="O19" s="69">
        <v>500</v>
      </c>
      <c r="P19" s="69">
        <v>500</v>
      </c>
      <c r="Q19" s="69">
        <v>500</v>
      </c>
      <c r="R19" s="22">
        <v>500</v>
      </c>
    </row>
    <row r="20" spans="1:18" ht="15.75" thickBot="1" x14ac:dyDescent="0.3">
      <c r="A20" s="47" t="s">
        <v>68</v>
      </c>
      <c r="B20" s="48"/>
      <c r="C20" s="49"/>
      <c r="D20" s="50"/>
      <c r="E20" s="64">
        <v>3</v>
      </c>
      <c r="L20" s="7" t="s">
        <v>30</v>
      </c>
      <c r="M20" s="69">
        <v>500</v>
      </c>
      <c r="N20" s="69">
        <v>500</v>
      </c>
      <c r="O20" s="69">
        <v>500</v>
      </c>
      <c r="P20" s="69">
        <v>500</v>
      </c>
      <c r="Q20" s="69">
        <v>500</v>
      </c>
      <c r="R20" s="22">
        <v>500</v>
      </c>
    </row>
    <row r="21" spans="1:18" ht="15.75" thickBot="1" x14ac:dyDescent="0.3">
      <c r="A21" s="51" t="s">
        <v>59</v>
      </c>
      <c r="B21" s="52"/>
      <c r="C21" s="53"/>
      <c r="D21" s="54"/>
      <c r="E21" s="55">
        <f>G17/E20</f>
        <v>15.012293333333332</v>
      </c>
      <c r="L21" s="7" t="s">
        <v>29</v>
      </c>
      <c r="M21" s="69">
        <v>500</v>
      </c>
      <c r="N21" s="69">
        <v>500</v>
      </c>
      <c r="O21" s="69">
        <v>500</v>
      </c>
      <c r="P21" s="69">
        <v>500</v>
      </c>
      <c r="Q21" s="69">
        <v>500</v>
      </c>
      <c r="R21" s="22">
        <v>500</v>
      </c>
    </row>
    <row r="22" spans="1:18" x14ac:dyDescent="0.25">
      <c r="A22" s="80" t="s">
        <v>65</v>
      </c>
      <c r="B22" s="81"/>
      <c r="C22" s="56">
        <f>M4/E21</f>
        <v>1998.3622311314639</v>
      </c>
      <c r="D22" s="56">
        <f>N4/$E$21</f>
        <v>2131.5863798735618</v>
      </c>
      <c r="E22" s="56">
        <f t="shared" ref="E22:G22" si="9">O4/$E$21</f>
        <v>2264.8105286156592</v>
      </c>
      <c r="F22" s="56">
        <f t="shared" si="9"/>
        <v>2398.0346773577567</v>
      </c>
      <c r="G22" s="56">
        <f t="shared" si="9"/>
        <v>2531.2588260998546</v>
      </c>
      <c r="L22" s="7"/>
      <c r="M22" s="21"/>
      <c r="N22" s="21"/>
      <c r="O22" s="21"/>
      <c r="P22" s="21"/>
      <c r="Q22" s="21"/>
      <c r="R22" s="22"/>
    </row>
    <row r="23" spans="1:18" ht="15.75" thickBot="1" x14ac:dyDescent="0.3">
      <c r="A23" s="82"/>
      <c r="B23" s="83"/>
      <c r="C23" s="57" t="s">
        <v>60</v>
      </c>
      <c r="D23" s="60" t="s">
        <v>61</v>
      </c>
      <c r="E23" s="60" t="s">
        <v>62</v>
      </c>
      <c r="F23" s="60" t="s">
        <v>64</v>
      </c>
      <c r="G23" s="60" t="s">
        <v>63</v>
      </c>
      <c r="L23" s="13" t="s">
        <v>28</v>
      </c>
      <c r="M23" s="24">
        <f>M4-SUM(M7,M12,M15:M21)</f>
        <v>27330</v>
      </c>
      <c r="N23" s="24">
        <f t="shared" ref="N23:Q23" si="10">N4-SUM(N7,N12,N15:N21)</f>
        <v>17248.736000000001</v>
      </c>
      <c r="O23" s="24">
        <f t="shared" si="10"/>
        <v>23185.3024</v>
      </c>
      <c r="P23" s="24">
        <f t="shared" si="10"/>
        <v>24628.070400000001</v>
      </c>
      <c r="Q23" s="24">
        <f t="shared" si="10"/>
        <v>26070.838400000001</v>
      </c>
      <c r="R23" s="25"/>
    </row>
    <row r="24" spans="1:18" ht="15.75" thickBot="1" x14ac:dyDescent="0.3">
      <c r="A24" s="84" t="s">
        <v>66</v>
      </c>
      <c r="B24" s="85"/>
      <c r="C24" s="58">
        <f>C22/50</f>
        <v>39.967244622629281</v>
      </c>
      <c r="D24" s="58">
        <f t="shared" ref="D24:G24" si="11">D22/50</f>
        <v>42.631727597471233</v>
      </c>
      <c r="E24" s="58">
        <f t="shared" si="11"/>
        <v>45.296210572313186</v>
      </c>
      <c r="F24" s="58">
        <f t="shared" si="11"/>
        <v>47.960693547155131</v>
      </c>
      <c r="G24" s="58">
        <f t="shared" si="11"/>
        <v>50.625176521997091</v>
      </c>
      <c r="L24" s="61" t="s">
        <v>49</v>
      </c>
      <c r="M24" s="62">
        <f>M4/$G$4</f>
        <v>428.57142857142856</v>
      </c>
      <c r="N24" s="62">
        <f t="shared" ref="N24:P24" si="12">N4/$G$4</f>
        <v>457.14285714285717</v>
      </c>
      <c r="O24" s="62">
        <f t="shared" si="12"/>
        <v>485.71428571428572</v>
      </c>
      <c r="P24" s="62">
        <f t="shared" si="12"/>
        <v>514.28571428571433</v>
      </c>
      <c r="Q24" s="62">
        <f>Q4/$G$4</f>
        <v>542.85714285714289</v>
      </c>
      <c r="R24" s="63"/>
    </row>
    <row r="25" spans="1:18" ht="15.75" thickBot="1" x14ac:dyDescent="0.3">
      <c r="A25" s="84" t="s">
        <v>67</v>
      </c>
      <c r="B25" s="86"/>
      <c r="C25" s="59">
        <f>C24/6</f>
        <v>6.6612074371048804</v>
      </c>
      <c r="D25" s="59">
        <f t="shared" ref="D25:G25" si="13">D24/6</f>
        <v>7.1052879329118719</v>
      </c>
      <c r="E25" s="59">
        <f t="shared" si="13"/>
        <v>7.5493684287188643</v>
      </c>
      <c r="F25" s="59">
        <f t="shared" si="13"/>
        <v>7.9934489245258549</v>
      </c>
      <c r="G25" s="59">
        <f t="shared" si="13"/>
        <v>8.437529420332849</v>
      </c>
      <c r="L25" s="30" t="s">
        <v>48</v>
      </c>
      <c r="M25" s="31">
        <f>M23/12</f>
        <v>2277.5</v>
      </c>
      <c r="N25" s="31">
        <f t="shared" ref="N25:Q25" si="14">N23/12</f>
        <v>1437.3946666666668</v>
      </c>
      <c r="O25" s="31">
        <f t="shared" si="14"/>
        <v>1932.1085333333333</v>
      </c>
      <c r="P25" s="31">
        <f t="shared" si="14"/>
        <v>2052.3391999999999</v>
      </c>
      <c r="Q25" s="31">
        <f t="shared" si="14"/>
        <v>2172.5698666666667</v>
      </c>
      <c r="R25" s="17"/>
    </row>
  </sheetData>
  <mergeCells count="7">
    <mergeCell ref="A24:B24"/>
    <mergeCell ref="A25:B25"/>
    <mergeCell ref="H8:K8"/>
    <mergeCell ref="A1:C1"/>
    <mergeCell ref="E17:F17"/>
    <mergeCell ref="E3:G3"/>
    <mergeCell ref="A22:B23"/>
  </mergeCells>
  <phoneticPr fontId="5" type="noConversion"/>
  <conditionalFormatting sqref="M25:R25 M23:R23 G17">
    <cfRule type="cellIs" dxfId="0" priority="1" operator="lessThan">
      <formula>0</formula>
    </cfRule>
  </conditionalFormatting>
  <dataValidations count="3">
    <dataValidation type="list" allowBlank="1" showInputMessage="1" showErrorMessage="1" sqref="B4" xr:uid="{30C880E8-7EB6-45F6-A5A3-930706CA82B2}">
      <formula1>"Primi 5 anni,Più di 5 anni"</formula1>
    </dataValidation>
    <dataValidation type="list" allowBlank="1" showInputMessage="1" showErrorMessage="1" sqref="B6" xr:uid="{C9B30165-0075-4499-AACE-742FD450965E}">
      <formula1>"si,no"</formula1>
    </dataValidation>
    <dataValidation type="decimal" allowBlank="1" showInputMessage="1" showErrorMessage="1" sqref="M4:R4" xr:uid="{76EEBF7E-4B6F-4348-B966-46DDE48A5C3B}">
      <formula1>0</formula1>
      <formula2>$B$3</formula2>
    </dataValidation>
  </dataValidations>
  <hyperlinks>
    <hyperlink ref="H8" r:id="rId1" xr:uid="{AA6068F8-0736-4B46-884D-764B7D30D390}"/>
  </hyperlinks>
  <pageMargins left="0.7" right="0.7" top="0.75" bottom="0.75" header="0.3" footer="0.3"/>
  <pageSetup paperSize="9" orientation="portrait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Tabella</vt:lpstr>
      <vt:lpstr>Libero Professionista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olla</dc:creator>
  <cp:lastModifiedBy>Daniele</cp:lastModifiedBy>
  <dcterms:created xsi:type="dcterms:W3CDTF">2020-03-20T14:24:31Z</dcterms:created>
  <dcterms:modified xsi:type="dcterms:W3CDTF">2020-04-15T10:39:31Z</dcterms:modified>
</cp:coreProperties>
</file>